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kittystack/Downloads/"/>
    </mc:Choice>
  </mc:AlternateContent>
  <xr:revisionPtr revIDLastSave="0" documentId="8_{22722232-C86F-AA48-8BD5-D605CCCFBFB5}" xr6:coauthVersionLast="47" xr6:coauthVersionMax="47" xr10:uidLastSave="{00000000-0000-0000-0000-000000000000}"/>
  <bookViews>
    <workbookView xWindow="0" yWindow="660" windowWidth="16380" windowHeight="8200" tabRatio="500" xr2:uid="{00000000-000D-0000-FFFF-FFFF00000000}"/>
  </bookViews>
  <sheets>
    <sheet name="ROI calculator" sheetId="1" r:id="rId1"/>
    <sheet name="Notes" sheetId="2" r:id="rId2"/>
  </sheets>
  <definedNames>
    <definedName name="_xlnm.Print_Area" localSheetId="0">'ROI calculator'!$B$1:$F$57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52" i="1" l="1"/>
  <c r="C52" i="1"/>
  <c r="D31" i="1"/>
  <c r="C31" i="1"/>
  <c r="C30" i="1"/>
  <c r="D13" i="1" s="1"/>
  <c r="C29" i="1"/>
  <c r="F28" i="1"/>
  <c r="D28" i="1"/>
  <c r="C27" i="1"/>
  <c r="C22" i="1"/>
  <c r="C8" i="1" s="1"/>
  <c r="C20" i="1"/>
  <c r="D20" i="1" s="1"/>
  <c r="C18" i="1"/>
  <c r="C21" i="1" s="1"/>
  <c r="C17" i="1"/>
  <c r="D17" i="1" s="1"/>
  <c r="E17" i="1" l="1"/>
  <c r="D22" i="1"/>
  <c r="D18" i="1"/>
  <c r="D21" i="1"/>
  <c r="C11" i="1"/>
  <c r="E20" i="1"/>
  <c r="D10" i="1"/>
  <c r="C10" i="1"/>
  <c r="C23" i="1"/>
  <c r="C9" i="1" s="1"/>
  <c r="E10" i="1" l="1"/>
  <c r="E21" i="1"/>
  <c r="D11" i="1"/>
  <c r="E11" i="1" s="1"/>
  <c r="C54" i="1"/>
  <c r="C50" i="1"/>
  <c r="D23" i="1"/>
  <c r="E18" i="1"/>
  <c r="D19" i="1"/>
  <c r="E22" i="1"/>
  <c r="D8" i="1"/>
  <c r="E8" i="1" s="1"/>
  <c r="E23" i="1" l="1"/>
  <c r="D9" i="1"/>
  <c r="E9" i="1" s="1"/>
  <c r="C55" i="1"/>
  <c r="D12" i="1"/>
</calcChain>
</file>

<file path=xl/sharedStrings.xml><?xml version="1.0" encoding="utf-8"?>
<sst xmlns="http://schemas.openxmlformats.org/spreadsheetml/2006/main" count="90" uniqueCount="82">
  <si>
    <t>Marketing Return On Investment calculator</t>
  </si>
  <si>
    <t>What a website-generated lead and a sale cost you today, and what changes when you improve conversion.</t>
  </si>
  <si>
    <t>Fill in the yellow cells below. Everything else calculates. Every figure below is yours.</t>
  </si>
  <si>
    <t>YOUR RESULT — PLEASE UPDATE SECTIONS 1 THROUGH 5 BELOW</t>
  </si>
  <si>
    <t>Today</t>
  </si>
  <si>
    <t>With improved
conversion</t>
  </si>
  <si>
    <t>Change</t>
  </si>
  <si>
    <t>Cost per lead</t>
  </si>
  <si>
    <t>Cost per sale</t>
  </si>
  <si>
    <t>Visitor-to-lead conversion rate</t>
  </si>
  <si>
    <t>See section 4 to change the expected uplift.</t>
  </si>
  <si>
    <t>Dealer lead-to-sale conversion rate</t>
  </si>
  <si>
    <t>Marketing spend you could remove whilst maintaining current volume of sales</t>
  </si>
  <si>
    <t>Net reduction in marketing operating cost after the cost of the Vehris service</t>
  </si>
  <si>
    <t>YOUR RESULT IN DETAIL — TODAY AND AFTER</t>
  </si>
  <si>
    <t>Leads a year</t>
  </si>
  <si>
    <t>Sales a year</t>
  </si>
  <si>
    <t>Sales as a multiple of today</t>
  </si>
  <si>
    <t>This is your two uplifts multiplied together.</t>
  </si>
  <si>
    <t>Your implied visitor-to-lead rate</t>
  </si>
  <si>
    <t>Blank if you did not enter website visitors.</t>
  </si>
  <si>
    <t>Your implied lead-to-sale rate</t>
  </si>
  <si>
    <t>1. THE COST OF THE VEHRIS SERVICE</t>
  </si>
  <si>
    <t>Monthly cost of the Vehris service (AUD, excluding GST)</t>
  </si>
  <si>
    <t>Take this from the pricing calculator on vehris.com.au, or ask us. Everything above hinges on it.</t>
  </si>
  <si>
    <t>Annual cost of the Vehris service (excluding GST)</t>
  </si>
  <si>
    <t>Visitor-to-lead conversion rate you need to achieve for the Vehris service to pay for itself within</t>
  </si>
  <si>
    <t>Annual cost as a share of the spend you could remove</t>
  </si>
  <si>
    <t>Net reduction in marketing operating cost</t>
  </si>
  <si>
    <t>How long does it take to pay back the annual cost at the uplift you model below?</t>
  </si>
  <si>
    <t>2. WHAT YOU SPEND</t>
  </si>
  <si>
    <t>Annual marketing spend that drives traffic to your website (AUD, excluding GST)</t>
  </si>
  <si>
    <t>Digital, search, social, retargeting and always-on media. See Notes for whether to use total marketing spend instead.</t>
  </si>
  <si>
    <t>3. WHAT YOUR WEBSITE PRODUCES TODAY</t>
  </si>
  <si>
    <t>Website visitors a year</t>
  </si>
  <si>
    <t>Optional. Only needed if you leave leads blank.</t>
  </si>
  <si>
    <t>Only used if you leave leads blank.</t>
  </si>
  <si>
    <t>Leads sent to dealers a year</t>
  </si>
  <si>
    <t>Leave blank to calculate from visitors × conversion rate.</t>
  </si>
  <si>
    <t>Only used if you leave sales blank.</t>
  </si>
  <si>
    <t>Sales generated from those leads each year</t>
  </si>
  <si>
    <t>Leave blank to calculate from leads × lead-to-sale rate.</t>
  </si>
  <si>
    <t>4. THE IMPROVEMENT YOU MODEL</t>
  </si>
  <si>
    <t>Visitor-to-lead conversion uplift</t>
  </si>
  <si>
    <t>1.00x = no change.</t>
  </si>
  <si>
    <t>Dealer lead-to-sale conversion uplift</t>
  </si>
  <si>
    <t>The two uplifts compound. Check the sales multiple in the result above and model something you would defend in your own board paper.</t>
  </si>
  <si>
    <t>5. TWO WAYS TO BANK IT — PICK ONE</t>
  </si>
  <si>
    <t>A.  Continue the spend, take the extra sales</t>
  </si>
  <si>
    <t>Extra sales a year</t>
  </si>
  <si>
    <t>Gross profit per vehicle, excluding GST (optional)</t>
  </si>
  <si>
    <t>Leave blank if you would rather not model it.</t>
  </si>
  <si>
    <t>Value of the extra sales</t>
  </si>
  <si>
    <t>B.  Keep the sales, reduce the spend</t>
  </si>
  <si>
    <t>Marketing spend you could remove</t>
  </si>
  <si>
    <t>Whilst maintaining your current volume of sales, at the improved conversion rate.</t>
  </si>
  <si>
    <t>Spend still needed for today's volume of sales</t>
  </si>
  <si>
    <t>Version 12.0 draft · 1 September 2026 · vehris.com.au</t>
  </si>
  <si>
    <t>Notes and assumptions</t>
  </si>
  <si>
    <t>Read it in this order</t>
  </si>
  <si>
    <t>Your result and the same result in detail, then the cost of the Vehris service, then your own figures. The cost sits first among the sections you fill in because every number in the result depends on it — without it the result is a hypothetical.</t>
  </si>
  <si>
    <t>The conversion threshold in section 1</t>
  </si>
  <si>
    <t>It answers a budget question directly: what would website conversion alone have to reach for the spend you free up to cover the service within the number of months you set. Dealer lead-to-sale conversion is held at today's rate, so it is the improvement required from the website alone. Six months is equivalent to two dollars of marketing spend removed for every dollar the service costs.</t>
  </si>
  <si>
    <t>The arithmetic is simple. If website conversion improves by a factor u and nothing else changes, you can make today's volume of sales on 1/u of today's spend, so the spend you free up is your spend × (1 − 1/u). The sheet solves that for the uplift which frees up the cost over your chosen period.</t>
  </si>
  <si>
    <t>The return is measured as marketing spend removed against the cost of the service. It deliberately ignores the value of the extra sales in section 5A, which would make it look far better but depends on a gross profit figure. The conservative measure is the one worth taking to a budget meeting.</t>
  </si>
  <si>
    <t>Which marketing spend should I enter?</t>
  </si>
  <si>
    <t>Enter the portion of your annual marketing spend that drives people to your website — digital, search, social, retargeting and always-on media. That keeps cost per lead defensible, because it compares the spend that produced the visit against the lead it produced.</t>
  </si>
  <si>
    <t>You can use total marketing spend instead. It gives a whole-of-marketing view and a larger figure in section 5B, but it attributes brand and non-digital spend to website leads, so expect to be challenged on it.</t>
  </si>
  <si>
    <t>Why cost per lead leads the result</t>
  </si>
  <si>
    <t>Cost per lead is the number most brands can actually measure — leads are counted as they are sent to dealers. Cost per sale depends on dealer reporting back through the funnel, which is harder to see and slower to arrive. Both are shown, but the improvement you can prove first is cost per lead.</t>
  </si>
  <si>
    <t>What if I don't know my conversion rates?</t>
  </si>
  <si>
    <t>Enter the two counts you do know — leads sent to dealers, and sales generated from those leads — and leave the percentage cells as they are. The sheet uses your counts and shows the implied rates back to you in the detail table.</t>
  </si>
  <si>
    <t>If you know the rates but not the counts, leave the count cells blank and the sheet calculates them from website visitors and the rates.</t>
  </si>
  <si>
    <t>Percentage points, not percentages</t>
  </si>
  <si>
    <t>Every figure in the Change column of a conversion row is a change in percentage points. Two per cent rising to four per cent is shown as +2.0%, meaning two points, not a hundred per cent increase. That keeps it directly comparable with the threshold in section 1.</t>
  </si>
  <si>
    <t>About the uplift multipliers</t>
  </si>
  <si>
    <t>The two uplifts compound: doubling visitor-to-lead and doubling lead-to-sale multiplies sales by four. The detail table shows that multiple explicitly so it is never hidden in the arithmetic, and the result shows both conversion rates before and after. Start with a number you would defend in your own board paper.</t>
  </si>
  <si>
    <t>Vehris does not supply an uplift figure in this sheet. Every number here is yours.</t>
  </si>
  <si>
    <t>Locked cells</t>
  </si>
  <si>
    <t>Calculated cells are locked so a stray keystroke cannot break the model. There is no password — in Excel, Review › Unprotect Sheet opens it up if you want to change the workings.</t>
  </si>
  <si>
    <t>What this is, and is not</t>
  </si>
  <si>
    <t>This is a model built from figures you enter. It is not a forecast, a guarantee, or a Vehris projection of your results. Sanity-check the output with your own finance team before using it in a business case.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</si>
</sst>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quot;($&quot;#,##0.00\);\—"/>
    <numFmt numFmtId="165" formatCode="\$#,##0.00;&quot;-$&quot;#,##0.00;\—"/>
    <numFmt numFmtId="166" formatCode="\$#,##0;&quot;($&quot;#,##0\);\—"/>
    <numFmt numFmtId="167" formatCode="\$#,##0;&quot;-$&quot;#,##0;\—"/>
    <numFmt numFmtId="168" formatCode="0.0%;\(0.0%\);\—"/>
    <numFmt numFmtId="169" formatCode="\+0.0%;\-0.0%;\—"/>
    <numFmt numFmtId="170" formatCode="#,##0;\(#,##0\);\—"/>
    <numFmt numFmtId="171" formatCode="0.00\x"/>
    <numFmt numFmtId="172" formatCode="0&quot; months&quot;"/>
    <numFmt numFmtId="173" formatCode="0.00%;\(0.00%\);\—"/>
  </numFmts>
  <fonts count="21" x14ac:knownFonts="1">
    <font>
      <sz val="11"/>
      <color theme="1"/>
      <name val="Calibri"/>
      <family val="2"/>
      <charset val="1"/>
    </font>
    <font>
      <b/>
      <sz val="20"/>
      <color rgb="FF1A1A1A"/>
      <name val="Arial"/>
      <charset val="1"/>
    </font>
    <font>
      <sz val="11"/>
      <color rgb="FF6B6B6B"/>
      <name val="Arial"/>
      <charset val="1"/>
    </font>
    <font>
      <b/>
      <sz val="10"/>
      <color rgb="FFC24E12"/>
      <name val="Arial"/>
      <charset val="1"/>
    </font>
    <font>
      <b/>
      <sz val="14"/>
      <color rgb="FFFFFFFF"/>
      <name val="Arial"/>
      <charset val="1"/>
    </font>
    <font>
      <b/>
      <sz val="9"/>
      <color rgb="FF6B6B6B"/>
      <name val="Arial"/>
      <charset val="1"/>
    </font>
    <font>
      <b/>
      <sz val="14"/>
      <color rgb="FF1A1A1A"/>
      <name val="Arial"/>
      <charset val="1"/>
    </font>
    <font>
      <b/>
      <sz val="14"/>
      <color rgb="FF2E6B3E"/>
      <name val="Arial"/>
      <charset val="1"/>
    </font>
    <font>
      <b/>
      <sz val="12"/>
      <color rgb="FF2E6B3E"/>
      <name val="Arial"/>
      <charset val="1"/>
    </font>
    <font>
      <sz val="10"/>
      <color rgb="FF1A1A1A"/>
      <name val="Arial"/>
      <charset val="1"/>
    </font>
    <font>
      <sz val="10"/>
      <color rgb="FF2E6B3E"/>
      <name val="Arial"/>
      <charset val="1"/>
    </font>
    <font>
      <i/>
      <sz val="9"/>
      <color rgb="FF6B6B6B"/>
      <name val="Arial"/>
      <charset val="1"/>
    </font>
    <font>
      <b/>
      <sz val="11"/>
      <color rgb="FF1A1A1A"/>
      <name val="Arial"/>
      <charset val="1"/>
    </font>
    <font>
      <b/>
      <sz val="9"/>
      <color rgb="FFFFFFFF"/>
      <name val="Arial"/>
      <charset val="1"/>
    </font>
    <font>
      <b/>
      <sz val="10"/>
      <color rgb="FF1A1A1A"/>
      <name val="Arial"/>
      <charset val="1"/>
    </font>
    <font>
      <b/>
      <sz val="10"/>
      <color rgb="FF2E6B3E"/>
      <name val="Arial"/>
      <charset val="1"/>
    </font>
    <font>
      <b/>
      <sz val="10"/>
      <color rgb="FF0000FF"/>
      <name val="Arial"/>
      <charset val="1"/>
    </font>
    <font>
      <i/>
      <sz val="9"/>
      <color rgb="FFC24E12"/>
      <name val="Arial"/>
      <charset val="1"/>
    </font>
    <font>
      <sz val="8"/>
      <color rgb="FF6B6B6B"/>
      <name val="Arial"/>
      <charset val="1"/>
    </font>
    <font>
      <b/>
      <sz val="14"/>
      <name val="Arial"/>
      <charset val="1"/>
    </font>
    <font>
      <b/>
      <sz val="11"/>
      <color rgb="FFC24E12"/>
      <name val="Arial"/>
      <charset val="1"/>
    </font>
  </fonts>
  <fills count="5">
    <fill>
      <patternFill patternType="none"/>
    </fill>
    <fill>
      <patternFill patternType="gray125"/>
    </fill>
    <fill>
      <patternFill patternType="solid">
        <fgColor rgb="FF1A1A1A"/>
        <bgColor rgb="FF333300"/>
      </patternFill>
    </fill>
    <fill>
      <patternFill patternType="solid">
        <fgColor rgb="FFEDF3EA"/>
        <bgColor rgb="FFFFF2CC"/>
      </patternFill>
    </fill>
    <fill>
      <patternFill patternType="solid">
        <fgColor rgb="FFFFF2CC"/>
        <bgColor rgb="FFEDF3EA"/>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56">
    <xf numFmtId="0" fontId="0" fillId="0" borderId="0" xfId="0"/>
    <xf numFmtId="0" fontId="11" fillId="0" borderId="0" xfId="0" applyFont="1" applyAlignment="1">
      <alignment horizontal="left" vertical="center" wrapText="1" indent="1"/>
    </xf>
    <xf numFmtId="0" fontId="12" fillId="3" borderId="0" xfId="0" applyFont="1" applyFill="1" applyAlignment="1">
      <alignment vertical="center" wrapText="1"/>
    </xf>
    <xf numFmtId="0" fontId="11" fillId="3" borderId="0" xfId="0" applyFont="1" applyFill="1" applyAlignment="1">
      <alignment vertical="center" wrapText="1"/>
    </xf>
    <xf numFmtId="0" fontId="1" fillId="0" borderId="0" xfId="0" applyFont="1"/>
    <xf numFmtId="0" fontId="2" fillId="0" borderId="0" xfId="0" applyFont="1"/>
    <xf numFmtId="0" fontId="3" fillId="0" borderId="0" xfId="0" applyFont="1"/>
    <xf numFmtId="0" fontId="4" fillId="2" borderId="0" xfId="0" applyFont="1" applyFill="1" applyAlignment="1">
      <alignment vertical="center" indent="1"/>
    </xf>
    <xf numFmtId="0" fontId="4" fillId="2" borderId="0" xfId="0" applyFont="1" applyFill="1"/>
    <xf numFmtId="0" fontId="0" fillId="3" borderId="0" xfId="0" applyFill="1"/>
    <xf numFmtId="0" fontId="5" fillId="3" borderId="0" xfId="0" applyFont="1" applyFill="1" applyAlignment="1">
      <alignment horizontal="right" wrapText="1"/>
    </xf>
    <xf numFmtId="0" fontId="6" fillId="3" borderId="0" xfId="0" applyFont="1" applyFill="1" applyAlignment="1">
      <alignment vertical="center"/>
    </xf>
    <xf numFmtId="164" fontId="6" fillId="3" borderId="0" xfId="0" applyNumberFormat="1" applyFont="1" applyFill="1" applyAlignment="1">
      <alignment horizontal="right" vertical="center"/>
    </xf>
    <xf numFmtId="164" fontId="7" fillId="3" borderId="0" xfId="0" applyNumberFormat="1" applyFont="1" applyFill="1" applyAlignment="1">
      <alignment horizontal="right" vertical="center"/>
    </xf>
    <xf numFmtId="165" fontId="8" fillId="3" borderId="0" xfId="0" applyNumberFormat="1" applyFont="1" applyFill="1" applyAlignment="1">
      <alignment horizontal="right" vertical="center"/>
    </xf>
    <xf numFmtId="166" fontId="6" fillId="3" borderId="0" xfId="0" applyNumberFormat="1" applyFont="1" applyFill="1" applyAlignment="1">
      <alignment horizontal="right" vertical="center"/>
    </xf>
    <xf numFmtId="166" fontId="7" fillId="3" borderId="0" xfId="0" applyNumberFormat="1" applyFont="1" applyFill="1" applyAlignment="1">
      <alignment horizontal="right" vertical="center"/>
    </xf>
    <xf numFmtId="167" fontId="8" fillId="3" borderId="0" xfId="0" applyNumberFormat="1" applyFont="1" applyFill="1" applyAlignment="1">
      <alignment horizontal="right" vertical="center"/>
    </xf>
    <xf numFmtId="0" fontId="9" fillId="3" borderId="0" xfId="0" applyFont="1" applyFill="1" applyAlignment="1">
      <alignment vertical="center"/>
    </xf>
    <xf numFmtId="168" fontId="9" fillId="3" borderId="0" xfId="0" applyNumberFormat="1" applyFont="1" applyFill="1" applyAlignment="1">
      <alignment horizontal="right" vertical="center"/>
    </xf>
    <xf numFmtId="168" fontId="10" fillId="3" borderId="0" xfId="0" applyNumberFormat="1" applyFont="1" applyFill="1" applyAlignment="1">
      <alignment horizontal="right" vertical="center"/>
    </xf>
    <xf numFmtId="169" fontId="10" fillId="3" borderId="0" xfId="0" applyNumberFormat="1" applyFont="1" applyFill="1" applyAlignment="1">
      <alignment horizontal="right" vertical="center"/>
    </xf>
    <xf numFmtId="0" fontId="13" fillId="2" borderId="0" xfId="0" applyFont="1" applyFill="1" applyAlignment="1">
      <alignment vertical="center" indent="1"/>
    </xf>
    <xf numFmtId="0" fontId="13" fillId="2" borderId="0" xfId="0" applyFont="1" applyFill="1"/>
    <xf numFmtId="0" fontId="5" fillId="0" borderId="0" xfId="0" applyFont="1" applyAlignment="1">
      <alignment horizontal="right" wrapText="1"/>
    </xf>
    <xf numFmtId="0" fontId="9" fillId="0" borderId="0" xfId="0" applyFont="1" applyAlignment="1">
      <alignment vertical="center"/>
    </xf>
    <xf numFmtId="170" fontId="9" fillId="0" borderId="0" xfId="0" applyNumberFormat="1" applyFont="1" applyAlignment="1">
      <alignment horizontal="right" vertical="center"/>
    </xf>
    <xf numFmtId="170" fontId="10" fillId="0" borderId="0" xfId="0" applyNumberFormat="1" applyFont="1" applyAlignment="1">
      <alignment horizontal="right" vertical="center"/>
    </xf>
    <xf numFmtId="171" fontId="10" fillId="0" borderId="0" xfId="0" applyNumberFormat="1" applyFont="1" applyAlignment="1">
      <alignment horizontal="right" vertical="center"/>
    </xf>
    <xf numFmtId="0" fontId="11" fillId="0" borderId="0" xfId="0" applyFont="1" applyAlignment="1">
      <alignment vertical="center" wrapText="1"/>
    </xf>
    <xf numFmtId="168" fontId="9" fillId="0" borderId="0" xfId="0" applyNumberFormat="1" applyFont="1" applyAlignment="1">
      <alignment horizontal="right" vertical="center"/>
    </xf>
    <xf numFmtId="168" fontId="10" fillId="0" borderId="0" xfId="0" applyNumberFormat="1" applyFont="1" applyAlignment="1">
      <alignment horizontal="right" vertical="center"/>
    </xf>
    <xf numFmtId="169" fontId="10" fillId="0" borderId="0" xfId="0" applyNumberFormat="1" applyFont="1" applyAlignment="1">
      <alignment horizontal="right" vertical="center"/>
    </xf>
    <xf numFmtId="0" fontId="14" fillId="0" borderId="0" xfId="0" applyFont="1" applyAlignment="1">
      <alignment vertical="center"/>
    </xf>
    <xf numFmtId="164" fontId="14" fillId="0" borderId="0" xfId="0" applyNumberFormat="1" applyFont="1" applyAlignment="1">
      <alignment horizontal="right" vertical="center"/>
    </xf>
    <xf numFmtId="164" fontId="15" fillId="0" borderId="0" xfId="0" applyNumberFormat="1" applyFont="1" applyAlignment="1">
      <alignment horizontal="right" vertical="center"/>
    </xf>
    <xf numFmtId="165" fontId="10" fillId="0" borderId="0" xfId="0" applyNumberFormat="1" applyFont="1" applyAlignment="1">
      <alignment horizontal="right" vertical="center"/>
    </xf>
    <xf numFmtId="166" fontId="14" fillId="0" borderId="0" xfId="0" applyNumberFormat="1" applyFont="1" applyAlignment="1">
      <alignment horizontal="right" vertical="center"/>
    </xf>
    <xf numFmtId="166" fontId="15" fillId="0" borderId="0" xfId="0" applyNumberFormat="1" applyFont="1" applyAlignment="1">
      <alignment horizontal="right" vertical="center"/>
    </xf>
    <xf numFmtId="167" fontId="10" fillId="0" borderId="0" xfId="0" applyNumberFormat="1" applyFont="1" applyAlignment="1">
      <alignment horizontal="right" vertical="center"/>
    </xf>
    <xf numFmtId="166" fontId="16" fillId="4" borderId="1" xfId="0" applyNumberFormat="1" applyFont="1" applyFill="1" applyBorder="1" applyAlignment="1" applyProtection="1">
      <alignment horizontal="right" vertical="center"/>
      <protection locked="0"/>
    </xf>
    <xf numFmtId="0" fontId="12" fillId="0" borderId="0" xfId="0" applyFont="1" applyAlignment="1">
      <alignment vertical="center" wrapText="1"/>
    </xf>
    <xf numFmtId="172" fontId="16" fillId="4" borderId="1" xfId="0" applyNumberFormat="1" applyFont="1" applyFill="1" applyBorder="1" applyAlignment="1" applyProtection="1">
      <alignment horizontal="right" vertical="center"/>
      <protection locked="0"/>
    </xf>
    <xf numFmtId="173" fontId="7" fillId="0" borderId="0" xfId="0" applyNumberFormat="1" applyFont="1" applyAlignment="1">
      <alignment horizontal="right" vertical="center"/>
    </xf>
    <xf numFmtId="0" fontId="8" fillId="0" borderId="0" xfId="0" applyFont="1" applyAlignment="1">
      <alignment horizontal="right" vertical="center"/>
    </xf>
    <xf numFmtId="170" fontId="16" fillId="4" borderId="1" xfId="0" applyNumberFormat="1" applyFont="1" applyFill="1" applyBorder="1" applyAlignment="1" applyProtection="1">
      <alignment horizontal="right" vertical="center"/>
      <protection locked="0"/>
    </xf>
    <xf numFmtId="168" fontId="16" fillId="4" borderId="1" xfId="0" applyNumberFormat="1" applyFont="1" applyFill="1" applyBorder="1" applyAlignment="1" applyProtection="1">
      <alignment horizontal="right" vertical="center"/>
      <protection locked="0"/>
    </xf>
    <xf numFmtId="171" fontId="16" fillId="4" borderId="1" xfId="0" applyNumberFormat="1" applyFont="1" applyFill="1" applyBorder="1" applyAlignment="1" applyProtection="1">
      <alignment horizontal="right" vertical="center"/>
      <protection locked="0"/>
    </xf>
    <xf numFmtId="0" fontId="17" fillId="0" borderId="0" xfId="0" applyFont="1" applyAlignment="1">
      <alignment vertical="center"/>
    </xf>
    <xf numFmtId="0" fontId="9" fillId="0" borderId="0" xfId="0" applyFont="1" applyAlignment="1">
      <alignment vertical="center" indent="2"/>
    </xf>
    <xf numFmtId="0" fontId="14" fillId="0" borderId="0" xfId="0" applyFont="1" applyAlignment="1">
      <alignment vertical="center" indent="2"/>
    </xf>
    <xf numFmtId="166" fontId="9" fillId="0" borderId="0" xfId="0" applyNumberFormat="1" applyFont="1" applyAlignment="1">
      <alignment horizontal="right" vertical="center"/>
    </xf>
    <xf numFmtId="0" fontId="18" fillId="0" borderId="0" xfId="0" applyFont="1"/>
    <xf numFmtId="0" fontId="19" fillId="0" borderId="0" xfId="0" applyFont="1"/>
    <xf numFmtId="0" fontId="20"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2E6B3E"/>
      <rgbColor rgb="FF000080"/>
      <rgbColor rgb="FF808000"/>
      <rgbColor rgb="FF800080"/>
      <rgbColor rgb="FF008080"/>
      <rgbColor rgb="FFC0C0C0"/>
      <rgbColor rgb="FF808080"/>
      <rgbColor rgb="FF9999FF"/>
      <rgbColor rgb="FF993366"/>
      <rgbColor rgb="FFFFF2CC"/>
      <rgbColor rgb="FFEDF3E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69696"/>
      <rgbColor rgb="FF003366"/>
      <rgbColor rgb="FF339966"/>
      <rgbColor rgb="FF003300"/>
      <rgbColor rgb="FF333300"/>
      <rgbColor rgb="FFC24E12"/>
      <rgbColor rgb="FF993366"/>
      <rgbColor rgb="FF33339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7"/>
  <sheetViews>
    <sheetView showGridLines="0" tabSelected="1" zoomScaleNormal="100" workbookViewId="0">
      <pane ySplit="14" topLeftCell="A15" activePane="bottomLeft" state="frozen"/>
      <selection pane="bottomLeft"/>
    </sheetView>
  </sheetViews>
  <sheetFormatPr baseColWidth="10" defaultColWidth="8.6640625" defaultRowHeight="15" x14ac:dyDescent="0.2"/>
  <cols>
    <col min="1" max="1" width="2" customWidth="1"/>
    <col min="2" max="2" width="52" customWidth="1"/>
    <col min="3" max="3" width="17" customWidth="1"/>
    <col min="4" max="4" width="22" customWidth="1"/>
    <col min="5" max="5" width="15" customWidth="1"/>
    <col min="6" max="6" width="44" customWidth="1"/>
  </cols>
  <sheetData>
    <row r="1" spans="2:6" ht="27.75" customHeight="1" x14ac:dyDescent="0.25">
      <c r="B1" s="4" t="s">
        <v>0</v>
      </c>
    </row>
    <row r="2" spans="2:6" ht="15" customHeight="1" x14ac:dyDescent="0.2">
      <c r="B2" s="5" t="s">
        <v>1</v>
      </c>
    </row>
    <row r="4" spans="2:6" ht="15" customHeight="1" x14ac:dyDescent="0.2">
      <c r="B4" s="6" t="s">
        <v>2</v>
      </c>
    </row>
    <row r="6" spans="2:6" ht="30" customHeight="1" x14ac:dyDescent="0.2">
      <c r="B6" s="7" t="s">
        <v>3</v>
      </c>
      <c r="C6" s="8"/>
      <c r="D6" s="8"/>
      <c r="E6" s="8"/>
      <c r="F6" s="8"/>
    </row>
    <row r="7" spans="2:6" ht="25.5" customHeight="1" x14ac:dyDescent="0.2">
      <c r="B7" s="9"/>
      <c r="C7" s="10" t="s">
        <v>4</v>
      </c>
      <c r="D7" s="10" t="s">
        <v>5</v>
      </c>
      <c r="E7" s="10" t="s">
        <v>6</v>
      </c>
      <c r="F7" s="9"/>
    </row>
    <row r="8" spans="2:6" ht="24" customHeight="1" x14ac:dyDescent="0.2">
      <c r="B8" s="11" t="s">
        <v>7</v>
      </c>
      <c r="C8" s="12">
        <f>C22</f>
        <v>100</v>
      </c>
      <c r="D8" s="13">
        <f>D22</f>
        <v>50</v>
      </c>
      <c r="E8" s="14">
        <f>IFERROR(D8-C8,"")</f>
        <v>-50</v>
      </c>
      <c r="F8" s="9"/>
    </row>
    <row r="9" spans="2:6" ht="24" customHeight="1" x14ac:dyDescent="0.2">
      <c r="B9" s="11" t="s">
        <v>8</v>
      </c>
      <c r="C9" s="15">
        <f>C23</f>
        <v>1250</v>
      </c>
      <c r="D9" s="16">
        <f>D23</f>
        <v>312.5</v>
      </c>
      <c r="E9" s="17">
        <f>IFERROR(D9-C9,"")</f>
        <v>-937.5</v>
      </c>
      <c r="F9" s="9"/>
    </row>
    <row r="10" spans="2:6" ht="15" customHeight="1" x14ac:dyDescent="0.2">
      <c r="B10" s="18" t="s">
        <v>9</v>
      </c>
      <c r="C10" s="19">
        <f>C20</f>
        <v>0.02</v>
      </c>
      <c r="D10" s="20">
        <f>D20</f>
        <v>0.04</v>
      </c>
      <c r="E10" s="21">
        <f>IFERROR(D10-C10,"")</f>
        <v>0.02</v>
      </c>
      <c r="F10" s="3" t="s">
        <v>10</v>
      </c>
    </row>
    <row r="11" spans="2:6" ht="15" customHeight="1" x14ac:dyDescent="0.2">
      <c r="B11" s="18" t="s">
        <v>11</v>
      </c>
      <c r="C11" s="19">
        <f>C21</f>
        <v>0.08</v>
      </c>
      <c r="D11" s="20">
        <f>D21</f>
        <v>0.16</v>
      </c>
      <c r="E11" s="21">
        <f>IFERROR(D11-C11,"")</f>
        <v>0.08</v>
      </c>
      <c r="F11" s="3"/>
    </row>
    <row r="12" spans="2:6" ht="33.75" customHeight="1" x14ac:dyDescent="0.2">
      <c r="B12" s="2" t="s">
        <v>12</v>
      </c>
      <c r="C12" s="2"/>
      <c r="D12" s="16">
        <f>C54</f>
        <v>4500000</v>
      </c>
      <c r="E12" s="9"/>
      <c r="F12" s="9"/>
    </row>
    <row r="13" spans="2:6" ht="33.75" customHeight="1" x14ac:dyDescent="0.2">
      <c r="B13" s="2" t="s">
        <v>13</v>
      </c>
      <c r="C13" s="2"/>
      <c r="D13" s="16" t="str">
        <f>C30</f>
        <v/>
      </c>
      <c r="E13" s="9"/>
      <c r="F13" s="9"/>
    </row>
    <row r="15" spans="2:6" ht="19.5" customHeight="1" x14ac:dyDescent="0.2">
      <c r="B15" s="22" t="s">
        <v>14</v>
      </c>
      <c r="C15" s="23"/>
      <c r="D15" s="23"/>
      <c r="E15" s="23"/>
      <c r="F15" s="23"/>
    </row>
    <row r="16" spans="2:6" ht="25.5" customHeight="1" x14ac:dyDescent="0.2">
      <c r="C16" s="24" t="s">
        <v>4</v>
      </c>
      <c r="D16" s="24" t="s">
        <v>5</v>
      </c>
      <c r="E16" s="24" t="s">
        <v>6</v>
      </c>
    </row>
    <row r="17" spans="2:6" ht="15" customHeight="1" x14ac:dyDescent="0.2">
      <c r="B17" s="25" t="s">
        <v>15</v>
      </c>
      <c r="C17" s="26">
        <f>IF(C39&lt;&gt;"",C39,IFERROR(C37*C38,0))</f>
        <v>60000</v>
      </c>
      <c r="D17" s="26">
        <f>IFERROR(C17*C44,"")</f>
        <v>120000</v>
      </c>
      <c r="E17" s="27">
        <f>IFERROR(D17-C17,"")</f>
        <v>60000</v>
      </c>
    </row>
    <row r="18" spans="2:6" ht="15" customHeight="1" x14ac:dyDescent="0.2">
      <c r="B18" s="25" t="s">
        <v>16</v>
      </c>
      <c r="C18" s="26">
        <f>IF(C41&lt;&gt;"",C41,IFERROR(C17*C40,0))</f>
        <v>4800</v>
      </c>
      <c r="D18" s="26">
        <f>IFERROR(D17*(C18/C17)*C45,"")</f>
        <v>19200</v>
      </c>
      <c r="E18" s="27">
        <f>IFERROR(D18-C18,"")</f>
        <v>14400</v>
      </c>
    </row>
    <row r="19" spans="2:6" ht="15" customHeight="1" x14ac:dyDescent="0.2">
      <c r="B19" s="25" t="s">
        <v>17</v>
      </c>
      <c r="D19" s="28">
        <f>IFERROR(D18/C18,"")</f>
        <v>4</v>
      </c>
      <c r="F19" s="29" t="s">
        <v>18</v>
      </c>
    </row>
    <row r="20" spans="2:6" ht="15" customHeight="1" x14ac:dyDescent="0.2">
      <c r="B20" s="25" t="s">
        <v>19</v>
      </c>
      <c r="C20" s="30">
        <f>IFERROR(C17/C37,"")</f>
        <v>0.02</v>
      </c>
      <c r="D20" s="31">
        <f>IFERROR(C20*C44,"")</f>
        <v>0.04</v>
      </c>
      <c r="E20" s="32">
        <f>IFERROR(D20-C20,"")</f>
        <v>0.02</v>
      </c>
      <c r="F20" s="29" t="s">
        <v>20</v>
      </c>
    </row>
    <row r="21" spans="2:6" ht="15" customHeight="1" x14ac:dyDescent="0.2">
      <c r="B21" s="25" t="s">
        <v>21</v>
      </c>
      <c r="C21" s="30">
        <f>IFERROR(C18/C17,"")</f>
        <v>0.08</v>
      </c>
      <c r="D21" s="31">
        <f>IFERROR(C21*C45,"")</f>
        <v>0.16</v>
      </c>
      <c r="E21" s="32">
        <f>IFERROR(D21-C21,"")</f>
        <v>0.08</v>
      </c>
    </row>
    <row r="22" spans="2:6" ht="15" customHeight="1" x14ac:dyDescent="0.2">
      <c r="B22" s="33" t="s">
        <v>7</v>
      </c>
      <c r="C22" s="34">
        <f>IFERROR($C$34/C17,"")</f>
        <v>100</v>
      </c>
      <c r="D22" s="35">
        <f>IFERROR($C$34/D17,"")</f>
        <v>50</v>
      </c>
      <c r="E22" s="36">
        <f>IFERROR(D22-C22,"")</f>
        <v>-50</v>
      </c>
    </row>
    <row r="23" spans="2:6" ht="15" customHeight="1" x14ac:dyDescent="0.2">
      <c r="B23" s="33" t="s">
        <v>8</v>
      </c>
      <c r="C23" s="37">
        <f>IFERROR($C$34/C18,"")</f>
        <v>1250</v>
      </c>
      <c r="D23" s="38">
        <f>IFERROR($C$34/D18,"")</f>
        <v>312.5</v>
      </c>
      <c r="E23" s="39">
        <f>IFERROR(D23-C23,"")</f>
        <v>-937.5</v>
      </c>
    </row>
    <row r="25" spans="2:6" ht="19.5" customHeight="1" x14ac:dyDescent="0.2">
      <c r="B25" s="22" t="s">
        <v>22</v>
      </c>
      <c r="C25" s="23"/>
      <c r="D25" s="23"/>
      <c r="E25" s="23"/>
      <c r="F25" s="23"/>
    </row>
    <row r="26" spans="2:6" ht="25.5" customHeight="1" x14ac:dyDescent="0.2">
      <c r="B26" s="25" t="s">
        <v>23</v>
      </c>
      <c r="C26" s="40"/>
      <c r="F26" s="29" t="s">
        <v>24</v>
      </c>
    </row>
    <row r="27" spans="2:6" ht="25.5" customHeight="1" x14ac:dyDescent="0.2">
      <c r="B27" s="33" t="s">
        <v>25</v>
      </c>
      <c r="C27" s="37" t="str">
        <f>IF(C26="","",C26*12)</f>
        <v/>
      </c>
    </row>
    <row r="28" spans="2:6" ht="39.75" customHeight="1" x14ac:dyDescent="0.2">
      <c r="B28" s="41" t="s">
        <v>26</v>
      </c>
      <c r="C28" s="42">
        <v>6</v>
      </c>
      <c r="D28" s="43" t="str">
        <f>IF(OR(C26="",C34="",C28=""),"",IF(C28&lt;=0,"",IF((12/C28)*C27&gt;=C34,"",IFERROR(C20/(1-(12/C28)*C27/C34),""))))</f>
        <v/>
      </c>
      <c r="F28" s="29" t="str">
        <f>IF(OR(C26="",C34="",C28=""),"Enter the monthly cost above and your website figures below to see this.",IF(C28&lt;=0,"Enter a number of months greater than zero.",IF((12/C28)*C27&gt;=C34,"Not achievable on website conversion alone at this level of spend.","Up from "&amp;TEXT(C20,"0.00%")&amp;" today — a change of "&amp;TEXT(C20/(1-(12/C28)*C27/C34)-C20,"+0.00%")&amp;", with dealer lead-to-sale conversion held flat.")))</f>
        <v>Enter the monthly cost above and your website figures below to see this.</v>
      </c>
    </row>
    <row r="29" spans="2:6" ht="25.5" customHeight="1" x14ac:dyDescent="0.2">
      <c r="B29" s="25" t="s">
        <v>27</v>
      </c>
      <c r="C29" s="30" t="str">
        <f>IF(C26="","",IFERROR(C27/C54,""))</f>
        <v/>
      </c>
    </row>
    <row r="30" spans="2:6" ht="25.5" customHeight="1" x14ac:dyDescent="0.2">
      <c r="B30" s="33" t="s">
        <v>28</v>
      </c>
      <c r="C30" s="38" t="str">
        <f>IF(C26="","",IFERROR(C54-C27,""))</f>
        <v/>
      </c>
    </row>
    <row r="31" spans="2:6" ht="48" customHeight="1" x14ac:dyDescent="0.2">
      <c r="B31" s="41" t="s">
        <v>29</v>
      </c>
      <c r="C31" s="44" t="str">
        <f>IF(C26="","",IFERROR(IF(C27/(C54/12)*365/12&lt;1,"Less than a day",IF(INT(C27/(C54/12))=0,ROUND(C27/(C54/12)*365/12,0)&amp;" days",INT(C27/(C54/12))&amp;IF(INT(C27/(C54/12))=1," month"," months")&amp;IF(ROUND((C27/(C54/12)-INT(C27/(C54/12)))*365/12,0)=0,""," "&amp;ROUND((C27/(C54/12)-INT(C27/(C54/12)))*365/12,0)&amp;IF(ROUND((C27/(C54/12)-INT(C27/(C54/12)))*365/12,0)=1," day"," days")))),""))</f>
        <v/>
      </c>
      <c r="D31" s="1" t="str">
        <f>IF(C26="","Enter the monthly cost above to see this.","You free up "&amp;TEXT(C54/12,"$#,##0")&amp;" of marketing spend a month. A year of the service costs "&amp;TEXT(C27,"$#,##0")&amp;"."&amp;CHAR(10)&amp;"Based on reducing marketing spend only — it ignores the profit on the extra sales, which would pay it back faster.")</f>
        <v>Enter the monthly cost above to see this.</v>
      </c>
      <c r="E31" s="1"/>
      <c r="F31" s="1"/>
    </row>
    <row r="33" spans="2:6" ht="19.5" customHeight="1" x14ac:dyDescent="0.2">
      <c r="B33" s="22" t="s">
        <v>30</v>
      </c>
      <c r="C33" s="23"/>
      <c r="D33" s="23"/>
      <c r="E33" s="23"/>
      <c r="F33" s="23"/>
    </row>
    <row r="34" spans="2:6" ht="31.5" customHeight="1" x14ac:dyDescent="0.2">
      <c r="B34" s="25" t="s">
        <v>31</v>
      </c>
      <c r="C34" s="40">
        <v>6000000</v>
      </c>
      <c r="F34" s="29" t="s">
        <v>32</v>
      </c>
    </row>
    <row r="36" spans="2:6" ht="19.5" customHeight="1" x14ac:dyDescent="0.2">
      <c r="B36" s="22" t="s">
        <v>33</v>
      </c>
      <c r="C36" s="23"/>
      <c r="D36" s="23"/>
      <c r="E36" s="23"/>
      <c r="F36" s="23"/>
    </row>
    <row r="37" spans="2:6" ht="19.5" customHeight="1" x14ac:dyDescent="0.2">
      <c r="B37" s="25" t="s">
        <v>34</v>
      </c>
      <c r="C37" s="45">
        <v>3000000</v>
      </c>
      <c r="F37" s="29" t="s">
        <v>35</v>
      </c>
    </row>
    <row r="38" spans="2:6" ht="19.5" customHeight="1" x14ac:dyDescent="0.2">
      <c r="B38" s="25" t="s">
        <v>9</v>
      </c>
      <c r="C38" s="46">
        <v>0.02</v>
      </c>
      <c r="F38" s="29" t="s">
        <v>36</v>
      </c>
    </row>
    <row r="39" spans="2:6" ht="19.5" customHeight="1" x14ac:dyDescent="0.2">
      <c r="B39" s="25" t="s">
        <v>37</v>
      </c>
      <c r="C39" s="45"/>
      <c r="F39" s="29" t="s">
        <v>38</v>
      </c>
    </row>
    <row r="40" spans="2:6" ht="19.5" customHeight="1" x14ac:dyDescent="0.2">
      <c r="B40" s="25" t="s">
        <v>11</v>
      </c>
      <c r="C40" s="46">
        <v>0.08</v>
      </c>
      <c r="F40" s="29" t="s">
        <v>39</v>
      </c>
    </row>
    <row r="41" spans="2:6" ht="19.5" customHeight="1" x14ac:dyDescent="0.2">
      <c r="B41" s="25" t="s">
        <v>40</v>
      </c>
      <c r="C41" s="45"/>
      <c r="F41" s="29" t="s">
        <v>41</v>
      </c>
    </row>
    <row r="43" spans="2:6" ht="19.5" customHeight="1" x14ac:dyDescent="0.2">
      <c r="B43" s="22" t="s">
        <v>42</v>
      </c>
      <c r="C43" s="23"/>
      <c r="D43" s="23"/>
      <c r="E43" s="23"/>
      <c r="F43" s="23"/>
    </row>
    <row r="44" spans="2:6" ht="15" customHeight="1" x14ac:dyDescent="0.2">
      <c r="B44" s="25" t="s">
        <v>43</v>
      </c>
      <c r="C44" s="47">
        <v>2</v>
      </c>
      <c r="F44" s="29" t="s">
        <v>44</v>
      </c>
    </row>
    <row r="45" spans="2:6" ht="15" customHeight="1" x14ac:dyDescent="0.2">
      <c r="B45" s="25" t="s">
        <v>45</v>
      </c>
      <c r="C45" s="47">
        <v>2</v>
      </c>
      <c r="F45" s="29" t="s">
        <v>44</v>
      </c>
    </row>
    <row r="46" spans="2:6" ht="24" customHeight="1" x14ac:dyDescent="0.2">
      <c r="B46" s="48" t="s">
        <v>46</v>
      </c>
    </row>
    <row r="48" spans="2:6" ht="19.5" customHeight="1" x14ac:dyDescent="0.2">
      <c r="B48" s="22" t="s">
        <v>47</v>
      </c>
      <c r="C48" s="23"/>
      <c r="D48" s="23"/>
      <c r="E48" s="23"/>
      <c r="F48" s="23"/>
    </row>
    <row r="49" spans="2:6" ht="15" customHeight="1" x14ac:dyDescent="0.2">
      <c r="B49" s="33" t="s">
        <v>48</v>
      </c>
    </row>
    <row r="50" spans="2:6" ht="15" customHeight="1" x14ac:dyDescent="0.2">
      <c r="B50" s="49" t="s">
        <v>49</v>
      </c>
      <c r="C50" s="26">
        <f>IFERROR(D18-C18,"")</f>
        <v>14400</v>
      </c>
    </row>
    <row r="51" spans="2:6" ht="15" customHeight="1" x14ac:dyDescent="0.2">
      <c r="B51" s="49" t="s">
        <v>50</v>
      </c>
      <c r="C51" s="40"/>
      <c r="F51" s="29" t="s">
        <v>51</v>
      </c>
    </row>
    <row r="52" spans="2:6" ht="39.75" customHeight="1" x14ac:dyDescent="0.2">
      <c r="B52" s="50" t="s">
        <v>52</v>
      </c>
      <c r="C52" s="38" t="str">
        <f>IF(C51="","",IFERROR(C50*C51,""))</f>
        <v/>
      </c>
      <c r="D52" s="1" t="str">
        <f>IF(OR(C51="",C26=""),"Enter the gross profit above and the monthly cost in section 1 to see this.",IFERROR("Maintain your current marketing spend, bank the extra sales, and the gross profit covers a year of the Vehris service in "&amp;IF(C27/(C52/12)*365/12&lt;1,"less than a day",IF(INT(C27/(C52/12))=0,ROUND(C27/(C52/12)*365/12,0)&amp;" days",INT(C27/(C52/12))&amp;IF(INT(C27/(C52/12))=1," month"," months")&amp;IF(ROUND((C27/(C52/12)-INT(C27/(C52/12)))*365/12,0)=0,""," "&amp;ROUND((C27/(C52/12)-INT(C27/(C52/12)))*365/12,0)&amp;IF(ROUND((C27/(C52/12)-INT(C27/(C52/12)))*365/12,0)=1," day"," days"))))&amp;".",""))</f>
        <v>Enter the gross profit above and the monthly cost in section 1 to see this.</v>
      </c>
      <c r="E52" s="1"/>
      <c r="F52" s="1"/>
    </row>
    <row r="53" spans="2:6" ht="15" customHeight="1" x14ac:dyDescent="0.2">
      <c r="B53" s="33" t="s">
        <v>53</v>
      </c>
    </row>
    <row r="54" spans="2:6" ht="21.75" customHeight="1" x14ac:dyDescent="0.2">
      <c r="B54" s="50" t="s">
        <v>54</v>
      </c>
      <c r="C54" s="38">
        <f>IFERROR($C$34*(1-C18/D18),"")</f>
        <v>4500000</v>
      </c>
      <c r="F54" s="29" t="s">
        <v>55</v>
      </c>
    </row>
    <row r="55" spans="2:6" ht="15" customHeight="1" x14ac:dyDescent="0.2">
      <c r="B55" s="49" t="s">
        <v>56</v>
      </c>
      <c r="C55" s="51">
        <f>IFERROR($C$34-C54,"")</f>
        <v>1500000</v>
      </c>
    </row>
    <row r="57" spans="2:6" ht="15" customHeight="1" x14ac:dyDescent="0.2">
      <c r="B57" s="52" t="s">
        <v>57</v>
      </c>
    </row>
  </sheetData>
  <sheetProtection sheet="1"/>
  <mergeCells count="5">
    <mergeCell ref="F10:F11"/>
    <mergeCell ref="B12:C12"/>
    <mergeCell ref="B13:C13"/>
    <mergeCell ref="D31:F31"/>
    <mergeCell ref="D52:F52"/>
  </mergeCells>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33"/>
  <sheetViews>
    <sheetView showGridLines="0" zoomScaleNormal="100" workbookViewId="0"/>
  </sheetViews>
  <sheetFormatPr baseColWidth="10" defaultColWidth="8.6640625" defaultRowHeight="15" x14ac:dyDescent="0.2"/>
  <cols>
    <col min="1" max="1" width="2" customWidth="1"/>
    <col min="2" max="2" width="118" customWidth="1"/>
  </cols>
  <sheetData>
    <row r="1" spans="2:2" ht="17.25" customHeight="1" x14ac:dyDescent="0.2">
      <c r="B1" s="53" t="s">
        <v>58</v>
      </c>
    </row>
    <row r="3" spans="2:2" ht="18" customHeight="1" x14ac:dyDescent="0.2">
      <c r="B3" s="54" t="s">
        <v>59</v>
      </c>
    </row>
    <row r="4" spans="2:2" ht="45.75" customHeight="1" x14ac:dyDescent="0.2">
      <c r="B4" s="55" t="s">
        <v>60</v>
      </c>
    </row>
    <row r="5" spans="2:2" ht="15" customHeight="1" x14ac:dyDescent="0.2">
      <c r="B5" s="55"/>
    </row>
    <row r="6" spans="2:2" ht="18" customHeight="1" x14ac:dyDescent="0.2">
      <c r="B6" s="54" t="s">
        <v>61</v>
      </c>
    </row>
    <row r="7" spans="2:2" ht="45.75" customHeight="1" x14ac:dyDescent="0.2">
      <c r="B7" s="55" t="s">
        <v>62</v>
      </c>
    </row>
    <row r="8" spans="2:2" ht="45.75" customHeight="1" x14ac:dyDescent="0.2">
      <c r="B8" s="55" t="s">
        <v>63</v>
      </c>
    </row>
    <row r="9" spans="2:2" ht="45.75" customHeight="1" x14ac:dyDescent="0.2">
      <c r="B9" s="55" t="s">
        <v>64</v>
      </c>
    </row>
    <row r="10" spans="2:2" ht="15" customHeight="1" x14ac:dyDescent="0.2">
      <c r="B10" s="55"/>
    </row>
    <row r="11" spans="2:2" ht="18" customHeight="1" x14ac:dyDescent="0.2">
      <c r="B11" s="54" t="s">
        <v>65</v>
      </c>
    </row>
    <row r="12" spans="2:2" ht="45.75" customHeight="1" x14ac:dyDescent="0.2">
      <c r="B12" s="55" t="s">
        <v>66</v>
      </c>
    </row>
    <row r="13" spans="2:2" ht="45.75" customHeight="1" x14ac:dyDescent="0.2">
      <c r="B13" s="55" t="s">
        <v>67</v>
      </c>
    </row>
    <row r="14" spans="2:2" ht="15" customHeight="1" x14ac:dyDescent="0.2">
      <c r="B14" s="55"/>
    </row>
    <row r="15" spans="2:2" ht="18" customHeight="1" x14ac:dyDescent="0.2">
      <c r="B15" s="54" t="s">
        <v>68</v>
      </c>
    </row>
    <row r="16" spans="2:2" ht="45.75" customHeight="1" x14ac:dyDescent="0.2">
      <c r="B16" s="55" t="s">
        <v>69</v>
      </c>
    </row>
    <row r="17" spans="2:2" ht="15" customHeight="1" x14ac:dyDescent="0.2">
      <c r="B17" s="55"/>
    </row>
    <row r="18" spans="2:2" ht="18" customHeight="1" x14ac:dyDescent="0.2">
      <c r="B18" s="54" t="s">
        <v>70</v>
      </c>
    </row>
    <row r="19" spans="2:2" ht="45.75" customHeight="1" x14ac:dyDescent="0.2">
      <c r="B19" s="55" t="s">
        <v>71</v>
      </c>
    </row>
    <row r="20" spans="2:2" ht="45.75" customHeight="1" x14ac:dyDescent="0.2">
      <c r="B20" s="55" t="s">
        <v>72</v>
      </c>
    </row>
    <row r="21" spans="2:2" ht="15" customHeight="1" x14ac:dyDescent="0.2">
      <c r="B21" s="55"/>
    </row>
    <row r="22" spans="2:2" ht="18" customHeight="1" x14ac:dyDescent="0.2">
      <c r="B22" s="54" t="s">
        <v>73</v>
      </c>
    </row>
    <row r="23" spans="2:2" ht="45.75" customHeight="1" x14ac:dyDescent="0.2">
      <c r="B23" s="55" t="s">
        <v>74</v>
      </c>
    </row>
    <row r="24" spans="2:2" ht="15" customHeight="1" x14ac:dyDescent="0.2">
      <c r="B24" s="55"/>
    </row>
    <row r="25" spans="2:2" ht="18" customHeight="1" x14ac:dyDescent="0.2">
      <c r="B25" s="54" t="s">
        <v>75</v>
      </c>
    </row>
    <row r="26" spans="2:2" ht="45.75" customHeight="1" x14ac:dyDescent="0.2">
      <c r="B26" s="55" t="s">
        <v>76</v>
      </c>
    </row>
    <row r="27" spans="2:2" ht="45.75" customHeight="1" x14ac:dyDescent="0.2">
      <c r="B27" s="55" t="s">
        <v>77</v>
      </c>
    </row>
    <row r="28" spans="2:2" ht="15" customHeight="1" x14ac:dyDescent="0.2">
      <c r="B28" s="55"/>
    </row>
    <row r="29" spans="2:2" ht="18" customHeight="1" x14ac:dyDescent="0.2">
      <c r="B29" s="54" t="s">
        <v>78</v>
      </c>
    </row>
    <row r="30" spans="2:2" ht="45.75" customHeight="1" x14ac:dyDescent="0.2">
      <c r="B30" s="55" t="s">
        <v>79</v>
      </c>
    </row>
    <row r="31" spans="2:2" ht="15" customHeight="1" x14ac:dyDescent="0.2">
      <c r="B31" s="55"/>
    </row>
    <row r="32" spans="2:2" ht="18" customHeight="1" x14ac:dyDescent="0.2">
      <c r="B32" s="54" t="s">
        <v>80</v>
      </c>
    </row>
    <row r="33" spans="2:2" ht="45.75" customHeight="1" x14ac:dyDescent="0.2">
      <c r="B33" s="55" t="s">
        <v>81</v>
      </c>
    </row>
  </sheetData>
  <sheetProtection sheet="1"/>
  <pageMargins left="0.75" right="0.75" top="1" bottom="1"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ROI calculator</vt:lpstr>
      <vt:lpstr>Notes</vt:lpstr>
      <vt:lpstr>'ROI calculator'!Print_Area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Kitty Stack</cp:lastModifiedBy>
  <cp:revision>0</cp:revision>
  <dcterms:created xsi:type="dcterms:W3CDTF">2026-09-02T00:32:09Z</dcterms:created>
  <dcterms:modified xsi:type="dcterms:W3CDTF">2026-09-03T03:04:02Z</dcterms:modified>
  <dc:language>en-US</dc:language>
</cp:coreProperties>
</file>